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30" yWindow="840" windowWidth="7680" windowHeight="8115" activeTab="0"/>
  </bookViews>
  <sheets>
    <sheet name="PMR OBJETIVOS 2016" sheetId="1" r:id="rId1"/>
    <sheet name="PMR DE 2016" sheetId="2" r:id="rId2"/>
  </sheets>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<sst xmlns="http://schemas.openxmlformats.org/spreadsheetml/2006/main" count="74" uniqueCount="61">
  <si>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</si>
  <si>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</si>
  <si>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</si>
  <si>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</si>
  <si>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</si>
  <si>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</si>
  <si>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</si>
  <si>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</si>
  <si>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</si>
  <si>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</si>
  <si>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</si>
  <si>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</si>
  <si>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</si>
  <si>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</si>
  <si>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</si>
  <si>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</si>
  <si>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</si>
  <si>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</si>
  <si>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</si>
  <si>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</si>
  <si>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</si>
  <si>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</si>
  <si>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HACER EFECTIVO  EL RESARCIMIENTO AL DAÑO CAUSADO AL ERARIO DISTRITAL</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</si>
  <si>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</si>
  <si>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</si>
  <si>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</si>
  <si>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</si>
  <si>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</si>
  <si>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</si>
  <si>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</si>
  <si>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</si>
  <si>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</si>
  <si>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</si>
  <si>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</si>
  <si>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</si>
  <si>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</si>
  <si>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</si>
  <si>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</si>
  <si>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 xml:space="preserve">Unidad Ejecutora No 02 Auditoria Fiscal </t>
  </si>
  <si>
    <t>FORMATO CBN 1003 PRESUPUESTO ORIENTADO A RESULTADOS -POR-</t>
  </si>
  <si>
    <t xml:space="preserve">Elaboró:- Claudia Pedraza-  Direccion Tecnica de Planeación </t>
  </si>
  <si>
    <t xml:space="preserve">Aprobó: Biviana Duque Toro    - Director Técnico de Planeación </t>
  </si>
  <si>
    <t xml:space="preserve">Revisó y Aprobó : Biviana Duque Toro -Director Técnico de Planeación </t>
  </si>
  <si>
    <t>Seguimiento con corte a marzo de 2016:  A la fecha se han realizado 40 actividades  que incluyen  mecanismos de control social e instrumentos de interacción a la gestión pública.</t>
  </si>
  <si>
    <t>*Seguimiento a marzo de 2016:  Con memorando Nº 3-2016-04715, proceso Nº 739409 de 25/02/2016 se remitió a la Dirección Administrativa el ajuste de necesidades de contratación 2016 del proyecto Nº 770 a través del cual se ejecutan actividades del Plan de Acción relacionadas con la percepción del cliente (Ciudadanía y Concejo), resultados que se entregan una vez vencida la vigencia 2016.</t>
  </si>
  <si>
    <r>
      <t>PORCENTAJE DE ENTIDADES DISTRITALES AUDITADAS DURANTE EL PERIODO</t>
    </r>
    <r>
      <rPr>
        <sz val="9"/>
        <rFont val="Arial"/>
        <family val="2"/>
      </rPr>
      <t xml:space="preserve">
No. De sujetos de control auditados en la vigencia / Total de sujetos de control competencia de la Contraloria de Bogotá *100 (68/111)</t>
    </r>
  </si>
  <si>
    <t>PRESUPUESTO POR PRODUCTOS VIGENCIA 2016</t>
  </si>
  <si>
    <r>
      <t>INFORMES DE AUDITORIA REALIZADOS DURANTE EL PERIODO</t>
    </r>
    <r>
      <rPr>
        <sz val="9"/>
        <rFont val="Arial"/>
        <family val="2"/>
      </rPr>
      <t xml:space="preserve">
Total Informes de Auditoria realizados (53)</t>
    </r>
  </si>
  <si>
    <t>OBJETIVOS - PRODUCTOS E  INDICADORES  DE 2016</t>
  </si>
  <si>
    <t>ALCANZADO A JUNIO</t>
  </si>
  <si>
    <t>Fecha de Elaboración:Julio de 2016</t>
  </si>
  <si>
    <t>GIROS ACUMULADOS A  JUNIO  DE 2016</t>
  </si>
  <si>
    <t xml:space="preserve">Elaboró:   - Claudia Pedraza A  -                         Fecha: Julio  de 2016     </t>
  </si>
  <si>
    <t>Fuente: Ejecución presupuestal Junio  de 2016 Unidad Ejecutora No. 1</t>
  </si>
  <si>
    <r>
      <t>MONTO DE DINERO SUCEPTIBLE DE RECAUDO POR PROCESOS DE RESPONSABILIDAD FISCAL POR VIGENCIA FISCAL</t>
    </r>
    <r>
      <rPr>
        <sz val="9"/>
        <rFont val="Arial"/>
        <family val="2"/>
      </rPr>
      <t xml:space="preserve">
Valor del recaudo realizado por la Subdirección de Cobro Coactivo / Valor a recaudar programado (746.495.835.68/850,000,000)
</t>
    </r>
  </si>
  <si>
    <t>El valor de los beneficios del proceso auditor fue de $47.777.309.470.38  incluidos los Beneficios de Control Fiscal del Proceso de Responsabilidad Fiscal y J.C. que comparado con el presupuesto ejecutado de la contraloría $ 50.349.068.324, es decir la tasa de retorno fue de $0.9489</t>
  </si>
  <si>
    <r>
      <t xml:space="preserve">TASA DE RETORNO
</t>
    </r>
    <r>
      <rPr>
        <sz val="9"/>
        <rFont val="Arial"/>
        <family val="2"/>
      </rPr>
      <t>Valor de los beneficios / total presupuesto ejecutado por la Contraloria de Bogotá, D.C. en el periodo analizado 47,777,309,470/50.349.068.324)</t>
    </r>
  </si>
  <si>
    <t>0.9489</t>
  </si>
  <si>
    <t xml:space="preserve">
*Seguimiento a junio de 2016:  A la fecha no se presentan avances de acuerdo con la programación, se ratifica el seguimiento a marzo y se destaca la gestión que se viene realizando por la Dirección de Planeación para la inscripción del proyecto Nº 1199 en el marco de la nueva estructra del Plan de Desarrollo Distrital "BOGOTÁ MEJORA PARA TODOS"</t>
  </si>
  <si>
    <t>*Seguimiento  a junio de 2016:  Las Oficinas de Localidad han realizado 78 actividades  que incluyen  mecanismos de control social e instrumentos de interacción a la gestión pública:  Comite de  Control Social 23, Contraloria Estudiantil 2, Inspección a terreno 35, Mesas de Trabajo 6, Audiencia Publica 1, Rendición de cuentas 2, Pedagogía Social Formativa e Ilustrativa 6 y Divulgación de resultados de gestión del proceso auditor y de los informes 3</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</si>
  <si>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(78/210)</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</si>
</sst>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
    <numFmt numFmtId="197" formatCode="&quot;$&quot;\ #,##0.00"/>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240A]d&quot; de &quot;mmmm&quot; de &quot;yyyy"/>
    <numFmt numFmtId="205" formatCode="[$-240A]h:mm:ss\ AM/PM"/>
    <numFmt numFmtId="206" formatCode="#,##0.0000"/>
    <numFmt numFmtId="207" formatCode="#,##0.00000"/>
    <numFmt numFmtId="208" formatCode="0.0"/>
    <numFmt numFmtId="209" formatCode="#,##0.000000"/>
    <numFmt numFmtId="210" formatCode="#,##0.0000000"/>
    <numFmt numFmtId="211" formatCode="0.000"/>
    <numFmt numFmtId="212" formatCode="[$-240A]h:mm:ss\ AM/PM"/>
  </numFmts>
  <fonts count="57">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4" fillId="28"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68">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3" fontId="12" fillId="33" borderId="10" xfId="0" applyNumberFormat="1" applyFont="1" applyFill="1" applyBorder="1" applyAlignment="1">
      <alignment/>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198" fontId="4" fillId="0" borderId="10" xfId="0" applyNumberFormat="1" applyFont="1" applyFill="1" applyBorder="1" applyAlignment="1">
      <alignment horizontal="center" vertical="center"/>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4" borderId="10" xfId="0" applyFont="1" applyFill="1" applyBorder="1" applyAlignment="1">
      <alignment vertical="top"/>
    </xf>
    <xf numFmtId="0" fontId="5" fillId="0" borderId="10" xfId="0" applyFont="1" applyBorder="1" applyAlignment="1">
      <alignment horizontal="left" vertical="center" wrapText="1"/>
    </xf>
    <xf numFmtId="0" fontId="5" fillId="34"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9" fontId="15" fillId="35" borderId="10" xfId="56" applyFont="1" applyFill="1" applyBorder="1" applyAlignment="1">
      <alignment horizontal="center" vertical="center"/>
    </xf>
    <xf numFmtId="0" fontId="0" fillId="36" borderId="10" xfId="0" applyFill="1" applyBorder="1" applyAlignment="1">
      <alignment/>
    </xf>
    <xf numFmtId="4" fontId="4" fillId="35" borderId="10" xfId="0" applyNumberFormat="1" applyFont="1" applyFill="1" applyBorder="1" applyAlignment="1">
      <alignment horizontal="center" vertical="center"/>
    </xf>
    <xf numFmtId="0" fontId="14" fillId="0" borderId="0" xfId="0" applyFont="1" applyAlignment="1">
      <alignment wrapText="1"/>
    </xf>
    <xf numFmtId="9" fontId="14" fillId="0" borderId="0" xfId="56" applyFont="1" applyAlignment="1">
      <alignment wrapText="1"/>
    </xf>
    <xf numFmtId="9" fontId="15" fillId="35" borderId="10" xfId="0" applyNumberFormat="1" applyFont="1" applyFill="1" applyBorder="1" applyAlignment="1">
      <alignment horizontal="center" vertical="center"/>
    </xf>
    <xf numFmtId="0" fontId="4" fillId="0" borderId="10" xfId="0" applyFont="1" applyFill="1" applyBorder="1" applyAlignment="1">
      <alignment horizontal="justify" vertical="top" wrapText="1"/>
    </xf>
    <xf numFmtId="0" fontId="5" fillId="34" borderId="10" xfId="0" applyFont="1" applyFill="1" applyBorder="1" applyAlignment="1">
      <alignment horizontal="center" vertical="top" wrapText="1"/>
    </xf>
    <xf numFmtId="0" fontId="5" fillId="0" borderId="10" xfId="0" applyFont="1" applyBorder="1" applyAlignment="1">
      <alignment horizontal="left" vertical="center" wrapText="1"/>
    </xf>
    <xf numFmtId="0" fontId="16" fillId="37" borderId="11" xfId="0" applyFont="1" applyFill="1" applyBorder="1" applyAlignment="1">
      <alignment horizontal="center"/>
    </xf>
    <xf numFmtId="0" fontId="16" fillId="37" borderId="12" xfId="0" applyFont="1" applyFill="1" applyBorder="1" applyAlignment="1">
      <alignment horizontal="center"/>
    </xf>
    <xf numFmtId="0" fontId="16" fillId="37" borderId="13" xfId="0" applyFont="1" applyFill="1" applyBorder="1" applyAlignment="1">
      <alignment horizontal="center"/>
    </xf>
    <xf numFmtId="0" fontId="5" fillId="34" borderId="10" xfId="0" applyFont="1" applyFill="1" applyBorder="1" applyAlignment="1">
      <alignment horizontal="center" vertical="top"/>
    </xf>
    <xf numFmtId="0" fontId="7" fillId="0" borderId="0" xfId="0" applyFont="1" applyFill="1" applyBorder="1" applyAlignment="1">
      <alignment horizontal="left" vertical="center" wrapText="1"/>
    </xf>
    <xf numFmtId="3" fontId="5" fillId="34" borderId="10" xfId="0" applyNumberFormat="1" applyFont="1" applyFill="1" applyBorder="1" applyAlignment="1">
      <alignment horizontal="center" vertical="center" wrapText="1"/>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11" fillId="0" borderId="14"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5" xfId="0" applyFont="1" applyFill="1" applyBorder="1" applyAlignment="1">
      <alignment horizontal="center" wrapText="1"/>
    </xf>
    <xf numFmtId="0" fontId="2" fillId="32" borderId="16" xfId="0" applyFont="1" applyFill="1" applyBorder="1" applyAlignment="1">
      <alignment horizont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9" fontId="4" fillId="36" borderId="10" xfId="56" applyNumberFormat="1" applyFont="1" applyFill="1" applyBorder="1" applyAlignment="1">
      <alignment horizontal="center" vertical="center"/>
    </xf>
    <xf numFmtId="3" fontId="4" fillId="36" borderId="10" xfId="0" applyNumberFormat="1" applyFont="1" applyFill="1" applyBorder="1" applyAlignment="1">
      <alignment horizontal="center" vertical="center"/>
    </xf>
    <xf numFmtId="0" fontId="55" fillId="0" borderId="0" xfId="0" applyFont="1" applyAlignment="1">
      <alignment vertical="center"/>
    </xf>
    <xf numFmtId="0" fontId="55" fillId="0" borderId="0" xfId="0" applyFont="1" applyAlignment="1">
      <alignment vertical="center" wrapText="1"/>
    </xf>
    <xf numFmtId="9" fontId="4" fillId="35" borderId="10" xfId="56"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28575</xdr:rowOff>
    </xdr:from>
    <xdr:to>
      <xdr:col>0</xdr:col>
      <xdr:colOff>933450</xdr:colOff>
      <xdr:row>3</xdr:row>
      <xdr:rowOff>152400</xdr:rowOff>
    </xdr:to>
    <xdr:pic>
      <xdr:nvPicPr>
        <xdr:cNvPr id="1" name="Picture 1" descr="logo nuevo contraloría"/>
        <xdr:cNvPicPr preferRelativeResize="1">
          <a:picLocks noChangeAspect="1"/>
        </xdr:cNvPicPr>
      </xdr:nvPicPr>
      <xdr:blipFill>
        <a:blip r:embed="rId1"/>
        <a:stretch>
          <a:fillRect/>
        </a:stretch>
      </xdr:blipFill>
      <xdr:spPr>
        <a:xfrm>
          <a:off x="114300" y="209550"/>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xdr:row>
      <xdr:rowOff>76200</xdr:rowOff>
    </xdr:from>
    <xdr:to>
      <xdr:col>0</xdr:col>
      <xdr:colOff>1476375</xdr:colOff>
      <xdr:row>4</xdr:row>
      <xdr:rowOff>104775</xdr:rowOff>
    </xdr:to>
    <xdr:pic>
      <xdr:nvPicPr>
        <xdr:cNvPr id="1" name="Picture 1" descr="logo nuevo contraloría"/>
        <xdr:cNvPicPr preferRelativeResize="1">
          <a:picLocks noChangeAspect="1"/>
        </xdr:cNvPicPr>
      </xdr:nvPicPr>
      <xdr:blipFill>
        <a:blip r:embed="rId1"/>
        <a:stretch>
          <a:fillRect/>
        </a:stretch>
      </xdr:blipFill>
      <xdr:spPr>
        <a:xfrm>
          <a:off x="333375" y="400050"/>
          <a:ext cx="1143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I34"/>
  <sheetViews>
    <sheetView tabSelected="1" zoomScalePageLayoutView="0" workbookViewId="0" topLeftCell="B1">
      <selection activeCell="G14" sqref="G14"/>
    </sheetView>
  </sheetViews>
  <sheetFormatPr defaultColWidth="11.421875" defaultRowHeight="15"/>
  <cols>
    <col min="1" max="1" width="36.00390625" style="21" customWidth="1"/>
    <col min="2" max="2" width="17.421875" style="21" customWidth="1"/>
    <col min="3" max="3" width="11.421875" style="21" customWidth="1"/>
    <col min="4" max="4" width="15.421875" style="21" customWidth="1"/>
    <col min="5" max="5" width="14.140625" style="21" customWidth="1"/>
    <col min="6" max="6" width="41.28125" style="21" hidden="1" customWidth="1"/>
    <col min="7" max="7" width="62.00390625" style="21" customWidth="1"/>
    <col min="8" max="16384" width="11.421875" style="21" customWidth="1"/>
  </cols>
  <sheetData>
    <row r="1" spans="1:5" ht="14.25">
      <c r="A1" s="45" t="s">
        <v>39</v>
      </c>
      <c r="B1" s="46"/>
      <c r="C1" s="46"/>
      <c r="D1" s="46"/>
      <c r="E1" s="47"/>
    </row>
    <row r="2" spans="1:4" ht="15.75" customHeight="1">
      <c r="A2" s="51" t="s">
        <v>4</v>
      </c>
      <c r="B2" s="51"/>
      <c r="C2" s="51"/>
      <c r="D2" s="51"/>
    </row>
    <row r="3" spans="1:4" ht="15.75">
      <c r="A3" s="52" t="s">
        <v>7</v>
      </c>
      <c r="B3" s="52"/>
      <c r="C3" s="52"/>
      <c r="D3" s="52"/>
    </row>
    <row r="4" spans="1:4" ht="24" customHeight="1">
      <c r="A4" s="53" t="s">
        <v>48</v>
      </c>
      <c r="B4" s="53"/>
      <c r="C4" s="53"/>
      <c r="D4" s="53"/>
    </row>
    <row r="5" spans="1:5" ht="14.25" customHeight="1">
      <c r="A5" s="25" t="s">
        <v>25</v>
      </c>
      <c r="B5" s="43" t="s">
        <v>21</v>
      </c>
      <c r="C5" s="43"/>
      <c r="D5" s="43"/>
      <c r="E5" s="43"/>
    </row>
    <row r="6" spans="1:5" ht="24">
      <c r="A6" s="1" t="s">
        <v>31</v>
      </c>
      <c r="B6" s="1" t="s">
        <v>0</v>
      </c>
      <c r="C6" s="1" t="s">
        <v>1</v>
      </c>
      <c r="D6" s="1">
        <v>2016</v>
      </c>
      <c r="E6" s="1" t="s">
        <v>49</v>
      </c>
    </row>
    <row r="7" spans="1:7" ht="78.75" customHeight="1">
      <c r="A7" s="26" t="s">
        <v>45</v>
      </c>
      <c r="B7" s="20">
        <v>1</v>
      </c>
      <c r="C7" s="19">
        <v>1</v>
      </c>
      <c r="D7" s="19">
        <v>0.92</v>
      </c>
      <c r="E7" s="63">
        <v>0.61</v>
      </c>
      <c r="G7" s="32"/>
    </row>
    <row r="8" spans="1:5" ht="20.25" customHeight="1">
      <c r="A8" s="25" t="s">
        <v>26</v>
      </c>
      <c r="B8" s="48" t="s">
        <v>5</v>
      </c>
      <c r="C8" s="48"/>
      <c r="D8" s="48"/>
      <c r="E8" s="48"/>
    </row>
    <row r="9" spans="1:5" ht="24">
      <c r="A9" s="1" t="s">
        <v>32</v>
      </c>
      <c r="B9" s="1" t="s">
        <v>6</v>
      </c>
      <c r="C9" s="1" t="s">
        <v>1</v>
      </c>
      <c r="D9" s="1">
        <v>2016</v>
      </c>
      <c r="E9" s="1" t="str">
        <f>E6</f>
        <v>ALCANZADO A JUNIO</v>
      </c>
    </row>
    <row r="10" spans="1:5" ht="50.25" customHeight="1">
      <c r="A10" s="26" t="s">
        <v>47</v>
      </c>
      <c r="B10" s="2">
        <f>130+157+168+287</f>
        <v>742</v>
      </c>
      <c r="C10" s="3">
        <f>333+177+150+150</f>
        <v>810</v>
      </c>
      <c r="D10" s="3">
        <v>205</v>
      </c>
      <c r="E10" s="64">
        <v>53</v>
      </c>
    </row>
    <row r="11" spans="1:5" ht="24.75" customHeight="1">
      <c r="A11" s="27" t="s">
        <v>27</v>
      </c>
      <c r="B11" s="50" t="s">
        <v>22</v>
      </c>
      <c r="C11" s="50"/>
      <c r="D11" s="50"/>
      <c r="E11" s="50"/>
    </row>
    <row r="12" spans="1:5" ht="27" customHeight="1">
      <c r="A12" s="1" t="s">
        <v>33</v>
      </c>
      <c r="B12" s="1" t="s">
        <v>0</v>
      </c>
      <c r="C12" s="1" t="s">
        <v>1</v>
      </c>
      <c r="D12" s="1">
        <f>D6</f>
        <v>2016</v>
      </c>
      <c r="E12" s="1" t="str">
        <f>E6</f>
        <v>ALCANZADO A JUNIO</v>
      </c>
    </row>
    <row r="13" spans="1:7" ht="81.75" customHeight="1">
      <c r="A13" s="26" t="s">
        <v>56</v>
      </c>
      <c r="B13" s="4">
        <v>4.34</v>
      </c>
      <c r="C13" s="4" t="s">
        <v>24</v>
      </c>
      <c r="D13" s="18">
        <v>3</v>
      </c>
      <c r="E13" s="38" t="s">
        <v>57</v>
      </c>
      <c r="G13" s="66" t="s">
        <v>55</v>
      </c>
    </row>
    <row r="14" spans="1:7" ht="15">
      <c r="A14" s="27" t="s">
        <v>28</v>
      </c>
      <c r="B14" s="48" t="s">
        <v>2</v>
      </c>
      <c r="C14" s="48"/>
      <c r="D14" s="48"/>
      <c r="E14" s="48"/>
      <c r="G14" s="65"/>
    </row>
    <row r="15" spans="1:7" ht="24">
      <c r="A15" s="1" t="s">
        <v>34</v>
      </c>
      <c r="B15" s="1" t="s">
        <v>0</v>
      </c>
      <c r="C15" s="1" t="s">
        <v>1</v>
      </c>
      <c r="D15" s="1">
        <f>D6</f>
        <v>2016</v>
      </c>
      <c r="E15" s="1" t="str">
        <f>E6</f>
        <v>ALCANZADO A JUNIO</v>
      </c>
      <c r="G15" s="65"/>
    </row>
    <row r="16" spans="1:6" ht="109.5" customHeight="1">
      <c r="A16" s="24" t="s">
        <v>54</v>
      </c>
      <c r="B16" s="2">
        <v>300</v>
      </c>
      <c r="C16" s="3">
        <v>2000</v>
      </c>
      <c r="D16" s="3">
        <v>850</v>
      </c>
      <c r="E16" s="41">
        <v>0.88</v>
      </c>
      <c r="F16" s="21">
        <f>489.510134/650</f>
        <v>0.7530925138461538</v>
      </c>
    </row>
    <row r="17" spans="1:5" ht="14.25">
      <c r="A17" s="44" t="s">
        <v>20</v>
      </c>
      <c r="B17" s="44"/>
      <c r="C17" s="44"/>
      <c r="D17" s="44"/>
      <c r="E17" s="44"/>
    </row>
    <row r="18" spans="1:5" ht="24" customHeight="1">
      <c r="A18" s="25" t="s">
        <v>29</v>
      </c>
      <c r="B18" s="43" t="s">
        <v>23</v>
      </c>
      <c r="C18" s="43"/>
      <c r="D18" s="43"/>
      <c r="E18" s="43"/>
    </row>
    <row r="19" spans="1:5" ht="25.5" customHeight="1">
      <c r="A19" s="28" t="s">
        <v>35</v>
      </c>
      <c r="B19" s="1" t="s">
        <v>0</v>
      </c>
      <c r="C19" s="1" t="s">
        <v>1</v>
      </c>
      <c r="D19" s="1">
        <f>D6</f>
        <v>2016</v>
      </c>
      <c r="E19" s="1" t="s">
        <v>49</v>
      </c>
    </row>
    <row r="20" spans="1:7" ht="126" customHeight="1">
      <c r="A20" s="29" t="s">
        <v>37</v>
      </c>
      <c r="B20" s="23">
        <v>0.3</v>
      </c>
      <c r="C20" s="23">
        <v>0.8</v>
      </c>
      <c r="D20" s="23">
        <v>0.8</v>
      </c>
      <c r="E20" s="36">
        <v>0</v>
      </c>
      <c r="F20" s="39" t="s">
        <v>44</v>
      </c>
      <c r="G20" s="42" t="s">
        <v>58</v>
      </c>
    </row>
    <row r="21" spans="1:5" ht="14.25">
      <c r="A21" s="25" t="s">
        <v>30</v>
      </c>
      <c r="B21" s="48" t="s">
        <v>3</v>
      </c>
      <c r="C21" s="48"/>
      <c r="D21" s="48"/>
      <c r="E21" s="48"/>
    </row>
    <row r="22" spans="1:5" ht="24">
      <c r="A22" s="1" t="s">
        <v>36</v>
      </c>
      <c r="B22" s="1" t="s">
        <v>0</v>
      </c>
      <c r="C22" s="1" t="s">
        <v>1</v>
      </c>
      <c r="D22" s="1">
        <v>2016</v>
      </c>
      <c r="E22" s="1" t="s">
        <v>49</v>
      </c>
    </row>
    <row r="23" spans="1:9" ht="123" customHeight="1">
      <c r="A23" s="30" t="s">
        <v>60</v>
      </c>
      <c r="B23" s="20">
        <v>1</v>
      </c>
      <c r="C23" s="20">
        <v>1</v>
      </c>
      <c r="D23" s="20">
        <v>0.27</v>
      </c>
      <c r="E23" s="67">
        <v>0.37</v>
      </c>
      <c r="F23" s="40" t="s">
        <v>43</v>
      </c>
      <c r="G23" s="42" t="s">
        <v>59</v>
      </c>
      <c r="I23" s="21">
        <f>78/210</f>
        <v>0.37142857142857144</v>
      </c>
    </row>
    <row r="24" spans="1:5" ht="16.5" customHeight="1">
      <c r="A24" s="34"/>
      <c r="B24" s="35"/>
      <c r="C24" s="35"/>
      <c r="D24" s="35"/>
      <c r="E24" s="35"/>
    </row>
    <row r="25" spans="1:4" ht="14.25">
      <c r="A25" s="49" t="s">
        <v>40</v>
      </c>
      <c r="B25" s="49"/>
      <c r="C25" s="49"/>
      <c r="D25" s="49"/>
    </row>
    <row r="26" spans="1:4" ht="14.25">
      <c r="A26" s="31" t="s">
        <v>50</v>
      </c>
      <c r="B26" s="22"/>
      <c r="C26" s="22"/>
      <c r="D26" s="22"/>
    </row>
    <row r="27" spans="1:4" ht="14.25">
      <c r="A27" s="22" t="s">
        <v>42</v>
      </c>
      <c r="B27" s="22"/>
      <c r="C27" s="22"/>
      <c r="D27" s="22"/>
    </row>
    <row r="34" ht="14.25">
      <c r="C34" s="32"/>
    </row>
  </sheetData>
  <sheetProtection/>
  <mergeCells count="12">
    <mergeCell ref="A3:D3"/>
    <mergeCell ref="A4:D4"/>
    <mergeCell ref="B5:E5"/>
    <mergeCell ref="B18:E18"/>
    <mergeCell ref="A17:E17"/>
    <mergeCell ref="A1:E1"/>
    <mergeCell ref="B21:E21"/>
    <mergeCell ref="A25:D25"/>
    <mergeCell ref="B8:E8"/>
    <mergeCell ref="B11:E11"/>
    <mergeCell ref="B14:E14"/>
    <mergeCell ref="A2:D2"/>
  </mergeCells>
  <printOptions horizontalCentered="1" verticalCentered="1"/>
  <pageMargins left="0.984251968503937" right="0.2362204724409449" top="0.7086614173228347" bottom="0.4724409448818898" header="0.31496062992125984" footer="0.31496062992125984"/>
  <pageSetup horizontalDpi="300" verticalDpi="300" orientation="portrait" scale="7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
      <selection activeCell="B12" sqref="B12"/>
    </sheetView>
  </sheetViews>
  <sheetFormatPr defaultColWidth="11.421875" defaultRowHeight="15"/>
  <cols>
    <col min="1" max="1" width="27.8515625" style="0" customWidth="1"/>
    <col min="2" max="2" width="24.140625" style="0" customWidth="1"/>
    <col min="3" max="3" width="18.57421875" style="0" customWidth="1"/>
    <col min="4" max="4" width="19.140625" style="0" customWidth="1"/>
    <col min="5" max="5" width="19.7109375" style="0" customWidth="1"/>
    <col min="6" max="6" width="14.140625" style="0" customWidth="1"/>
  </cols>
  <sheetData>
    <row r="1" spans="1:5" ht="25.5" customHeight="1">
      <c r="A1" s="45" t="s">
        <v>39</v>
      </c>
      <c r="B1" s="46"/>
      <c r="C1" s="46"/>
      <c r="D1" s="46"/>
      <c r="E1" s="47"/>
    </row>
    <row r="2" spans="1:5" ht="15.75" customHeight="1">
      <c r="A2" s="56" t="s">
        <v>10</v>
      </c>
      <c r="B2" s="56"/>
      <c r="C2" s="56"/>
      <c r="D2" s="56"/>
      <c r="E2" s="56"/>
    </row>
    <row r="3" spans="1:5" ht="15.75" customHeight="1">
      <c r="A3" s="56" t="s">
        <v>11</v>
      </c>
      <c r="B3" s="56"/>
      <c r="C3" s="56"/>
      <c r="D3" s="56"/>
      <c r="E3" s="56"/>
    </row>
    <row r="4" spans="1:5" ht="15.75">
      <c r="A4" s="56" t="s">
        <v>46</v>
      </c>
      <c r="B4" s="56"/>
      <c r="C4" s="56"/>
      <c r="D4" s="56"/>
      <c r="E4" s="56"/>
    </row>
    <row r="6" spans="1:5" ht="15">
      <c r="A6" t="s">
        <v>51</v>
      </c>
      <c r="E6" t="s">
        <v>8</v>
      </c>
    </row>
    <row r="7" spans="1:5" ht="15">
      <c r="A7" s="57" t="s">
        <v>9</v>
      </c>
      <c r="B7" s="58" t="s">
        <v>15</v>
      </c>
      <c r="C7" s="59" t="s">
        <v>17</v>
      </c>
      <c r="D7" s="60"/>
      <c r="E7" s="61" t="s">
        <v>16</v>
      </c>
    </row>
    <row r="8" spans="1:5" ht="15">
      <c r="A8" s="57"/>
      <c r="B8" s="57"/>
      <c r="C8" s="6" t="s">
        <v>18</v>
      </c>
      <c r="D8" s="5" t="s">
        <v>19</v>
      </c>
      <c r="E8" s="62"/>
    </row>
    <row r="9" spans="1:7" ht="15.75">
      <c r="A9" s="10" t="s">
        <v>5</v>
      </c>
      <c r="B9" s="7">
        <f>B12*77%</f>
        <v>37389226767.97</v>
      </c>
      <c r="C9" s="7">
        <f>G9*87.5/100</f>
        <v>252836115</v>
      </c>
      <c r="D9" s="7">
        <f>D12*77/100</f>
        <v>0</v>
      </c>
      <c r="E9" s="12">
        <f>B9+C9+D9</f>
        <v>37642062882.97</v>
      </c>
      <c r="G9" s="37">
        <v>288955560</v>
      </c>
    </row>
    <row r="10" spans="1:5" ht="31.5">
      <c r="A10" s="11" t="s">
        <v>12</v>
      </c>
      <c r="B10" s="7">
        <f>B12*11%</f>
        <v>5341318109.71</v>
      </c>
      <c r="C10" s="7">
        <f>G9*12.5/100</f>
        <v>36119445</v>
      </c>
      <c r="D10" s="7">
        <f>D12*11/100</f>
        <v>0</v>
      </c>
      <c r="E10" s="12">
        <f>B10+C10+D10</f>
        <v>5377437554.71</v>
      </c>
    </row>
    <row r="11" spans="1:5" ht="31.5">
      <c r="A11" s="11" t="s">
        <v>13</v>
      </c>
      <c r="B11" s="7">
        <f>B12*12%</f>
        <v>5826892483.32</v>
      </c>
      <c r="C11" s="7">
        <v>0</v>
      </c>
      <c r="D11" s="7">
        <f>D12*12/100</f>
        <v>0</v>
      </c>
      <c r="E11" s="12">
        <f>B11+C11+D11</f>
        <v>5826892483.32</v>
      </c>
    </row>
    <row r="12" spans="1:5" ht="15.75">
      <c r="A12" s="13" t="s">
        <v>14</v>
      </c>
      <c r="B12" s="8">
        <v>48557437361</v>
      </c>
      <c r="C12" s="8">
        <v>288955560</v>
      </c>
      <c r="D12" s="8">
        <v>0</v>
      </c>
      <c r="E12" s="8">
        <f>B12+C12+D12</f>
        <v>48846392921</v>
      </c>
    </row>
    <row r="14" spans="4:6" ht="15">
      <c r="D14" s="16"/>
      <c r="E14" s="15"/>
      <c r="F14" s="17"/>
    </row>
    <row r="15" spans="1:5" ht="31.5">
      <c r="A15" s="33" t="s">
        <v>38</v>
      </c>
      <c r="B15" s="8">
        <v>16420510</v>
      </c>
      <c r="D15" s="14"/>
      <c r="E15" s="15"/>
    </row>
    <row r="16" ht="15">
      <c r="E16" s="15"/>
    </row>
    <row r="17" ht="15">
      <c r="E17" s="16"/>
    </row>
    <row r="18" spans="1:5" ht="15">
      <c r="A18" s="54" t="s">
        <v>53</v>
      </c>
      <c r="B18" s="54"/>
      <c r="C18" s="54"/>
      <c r="D18" s="54"/>
      <c r="E18" s="54"/>
    </row>
    <row r="19" spans="1:5" ht="15">
      <c r="A19" s="55" t="s">
        <v>52</v>
      </c>
      <c r="B19" s="55"/>
      <c r="C19" s="55"/>
      <c r="D19" s="55"/>
      <c r="E19" s="55"/>
    </row>
    <row r="20" spans="1:3" ht="15">
      <c r="A20" s="9" t="s">
        <v>41</v>
      </c>
      <c r="B20" s="9"/>
      <c r="C20" s="9"/>
    </row>
    <row r="21" spans="1:3" ht="15">
      <c r="A21" s="9"/>
      <c r="B21" s="9"/>
      <c r="C21" s="9"/>
    </row>
    <row r="25" ht="15.75">
      <c r="F25" s="8"/>
    </row>
  </sheetData>
  <sheetProtection/>
  <mergeCells count="10">
    <mergeCell ref="A18:E18"/>
    <mergeCell ref="A19:E19"/>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horizontalDpi="300" verticalDpi="3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2016-06-09T22:26:37Z</cp:lastPrinted>
  <dcterms:created xsi:type="dcterms:W3CDTF">2008-08-26T19:35:11Z</dcterms:created>
  <dcterms:modified xsi:type="dcterms:W3CDTF">2016-07-12T16:14:13Z</dcterms:modified>
  <cp:category/>
  <cp:version/>
  <cp:contentType/>
  <cp:contentStatus/>
</cp:coreProperties>
</file>